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8190"/>
  </bookViews>
  <sheets>
    <sheet name="Hoja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B36" i="1"/>
  <c r="C8" i="1"/>
  <c r="D8" i="1"/>
  <c r="D7" i="1" s="1"/>
  <c r="E8" i="1"/>
  <c r="E7" i="1" s="1"/>
  <c r="F8" i="1"/>
  <c r="G8" i="1"/>
  <c r="H8" i="1"/>
  <c r="H7" i="1" s="1"/>
  <c r="I8" i="1"/>
  <c r="I7" i="1" s="1"/>
  <c r="J8" i="1"/>
  <c r="K8" i="1"/>
  <c r="L8" i="1"/>
  <c r="L7" i="1" s="1"/>
  <c r="M8" i="1"/>
  <c r="M7" i="1" s="1"/>
  <c r="B9" i="1"/>
  <c r="B10" i="1"/>
  <c r="B11" i="1"/>
  <c r="B12" i="1"/>
  <c r="B13" i="1"/>
  <c r="B14" i="1"/>
  <c r="B15" i="1"/>
  <c r="C16" i="1"/>
  <c r="D16" i="1"/>
  <c r="E16" i="1"/>
  <c r="F16" i="1"/>
  <c r="G16" i="1"/>
  <c r="H16" i="1"/>
  <c r="I16" i="1"/>
  <c r="J16" i="1"/>
  <c r="K16" i="1"/>
  <c r="L16" i="1"/>
  <c r="M16" i="1"/>
  <c r="B17" i="1"/>
  <c r="B18" i="1"/>
  <c r="B19" i="1"/>
  <c r="B20" i="1"/>
  <c r="B21" i="1"/>
  <c r="B22" i="1"/>
  <c r="C23" i="1"/>
  <c r="D23" i="1"/>
  <c r="E23" i="1"/>
  <c r="F23" i="1"/>
  <c r="G23" i="1"/>
  <c r="H23" i="1"/>
  <c r="I23" i="1"/>
  <c r="J23" i="1"/>
  <c r="K23" i="1"/>
  <c r="L23" i="1"/>
  <c r="M23" i="1"/>
  <c r="B24" i="1"/>
  <c r="B25" i="1"/>
  <c r="B26" i="1"/>
  <c r="C27" i="1"/>
  <c r="D27" i="1"/>
  <c r="E27" i="1"/>
  <c r="F27" i="1"/>
  <c r="G27" i="1"/>
  <c r="H27" i="1"/>
  <c r="I27" i="1"/>
  <c r="J27" i="1"/>
  <c r="K27" i="1"/>
  <c r="L27" i="1"/>
  <c r="M27" i="1"/>
  <c r="B28" i="1"/>
  <c r="B29" i="1"/>
  <c r="B38" i="1"/>
  <c r="C38" i="1"/>
  <c r="D38" i="1"/>
  <c r="E38" i="1"/>
  <c r="F38" i="1"/>
  <c r="G38" i="1"/>
  <c r="H38" i="1"/>
  <c r="I38" i="1"/>
  <c r="J38" i="1"/>
  <c r="K38" i="1"/>
  <c r="L38" i="1"/>
  <c r="M38" i="1"/>
  <c r="B39" i="1"/>
  <c r="C39" i="1"/>
  <c r="D39" i="1"/>
  <c r="E39" i="1"/>
  <c r="F39" i="1"/>
  <c r="G39" i="1"/>
  <c r="H39" i="1"/>
  <c r="I39" i="1"/>
  <c r="J39" i="1"/>
  <c r="K39" i="1"/>
  <c r="L39" i="1"/>
  <c r="M39" i="1"/>
  <c r="B40" i="1"/>
  <c r="C40" i="1"/>
  <c r="D40" i="1"/>
  <c r="E40" i="1"/>
  <c r="F40" i="1"/>
  <c r="G40" i="1"/>
  <c r="H40" i="1"/>
  <c r="I40" i="1"/>
  <c r="J40" i="1"/>
  <c r="K40" i="1"/>
  <c r="L40" i="1"/>
  <c r="M40" i="1"/>
  <c r="B41" i="1"/>
  <c r="C41" i="1"/>
  <c r="D41" i="1"/>
  <c r="E41" i="1"/>
  <c r="F41" i="1"/>
  <c r="G41" i="1"/>
  <c r="H41" i="1"/>
  <c r="I41" i="1"/>
  <c r="J41" i="1"/>
  <c r="K41" i="1"/>
  <c r="L41" i="1"/>
  <c r="M41" i="1"/>
  <c r="B42" i="1"/>
  <c r="B44" i="1"/>
  <c r="C44" i="1"/>
  <c r="D44" i="1"/>
  <c r="E44" i="1"/>
  <c r="F44" i="1"/>
  <c r="G44" i="1"/>
  <c r="H44" i="1"/>
  <c r="I44" i="1"/>
  <c r="J44" i="1"/>
  <c r="K44" i="1"/>
  <c r="L44" i="1"/>
  <c r="M44" i="1"/>
  <c r="B45" i="1"/>
  <c r="C45" i="1"/>
  <c r="C43" i="1" s="1"/>
  <c r="D45" i="1"/>
  <c r="E45" i="1"/>
  <c r="F45" i="1"/>
  <c r="G45" i="1"/>
  <c r="G43" i="1" s="1"/>
  <c r="H45" i="1"/>
  <c r="I45" i="1"/>
  <c r="J45" i="1"/>
  <c r="K45" i="1"/>
  <c r="K43" i="1" s="1"/>
  <c r="L45" i="1"/>
  <c r="M45" i="1"/>
  <c r="B23" i="1" l="1"/>
  <c r="B27" i="1"/>
  <c r="M43" i="1"/>
  <c r="E43" i="1"/>
  <c r="J37" i="1"/>
  <c r="F37" i="1"/>
  <c r="H43" i="1"/>
  <c r="M37" i="1"/>
  <c r="J7" i="1"/>
  <c r="J6" i="1" s="1"/>
  <c r="B43" i="1"/>
  <c r="K37" i="1"/>
  <c r="G37" i="1"/>
  <c r="C37" i="1"/>
  <c r="B8" i="1"/>
  <c r="I43" i="1"/>
  <c r="B37" i="1"/>
  <c r="L43" i="1"/>
  <c r="D43" i="1"/>
  <c r="B16" i="1"/>
  <c r="B7" i="1" s="1"/>
  <c r="B6" i="1" s="1"/>
  <c r="F7" i="1"/>
  <c r="L37" i="1"/>
  <c r="H37" i="1"/>
  <c r="K7" i="1"/>
  <c r="K6" i="1" s="1"/>
  <c r="G7" i="1"/>
  <c r="G6" i="1" s="1"/>
  <c r="C7" i="1"/>
  <c r="C6" i="1" s="1"/>
  <c r="F6" i="1"/>
  <c r="M6" i="1"/>
  <c r="I6" i="1"/>
  <c r="E6" i="1"/>
  <c r="L6" i="1"/>
  <c r="H6" i="1"/>
  <c r="D6" i="1"/>
  <c r="I37" i="1"/>
  <c r="E37" i="1"/>
  <c r="D37" i="1"/>
  <c r="J43" i="1"/>
  <c r="F43" i="1"/>
</calcChain>
</file>

<file path=xl/sharedStrings.xml><?xml version="1.0" encoding="utf-8"?>
<sst xmlns="http://schemas.openxmlformats.org/spreadsheetml/2006/main" count="43" uniqueCount="43">
  <si>
    <t xml:space="preserve">    Destinación Específica</t>
  </si>
  <si>
    <t xml:space="preserve">    Libre Destinación</t>
  </si>
  <si>
    <t>Inversión</t>
  </si>
  <si>
    <t>Intereses</t>
  </si>
  <si>
    <t>Otros Gastos de Funcionamiento</t>
  </si>
  <si>
    <t>Transferencias</t>
  </si>
  <si>
    <t>Total Gastos Generales</t>
  </si>
  <si>
    <t>Servicios Personales</t>
  </si>
  <si>
    <t>FUNCIONAMIENTO</t>
  </si>
  <si>
    <t>DETALLE</t>
  </si>
  <si>
    <t>PROYECCIÓN DE  GASTOS</t>
  </si>
  <si>
    <t xml:space="preserve">     Otros Recursos de capital</t>
  </si>
  <si>
    <t xml:space="preserve">     Donaciones</t>
  </si>
  <si>
    <t xml:space="preserve">     Dividendos</t>
  </si>
  <si>
    <t xml:space="preserve">     Rendimientos financieros</t>
  </si>
  <si>
    <t>RECURSOS DE CAPITAL</t>
  </si>
  <si>
    <t xml:space="preserve">          Transferencias Departamentales </t>
  </si>
  <si>
    <t xml:space="preserve">          Transferencias de la nacion </t>
  </si>
  <si>
    <t xml:space="preserve">          Sistema General de Participaciones </t>
  </si>
  <si>
    <t xml:space="preserve">           Otros Ingresos no Tributarios </t>
  </si>
  <si>
    <t xml:space="preserve">           Intereses y Recargos por no Pago de Impuestos  </t>
  </si>
  <si>
    <t xml:space="preserve">           Cuota de auditaje</t>
  </si>
  <si>
    <t xml:space="preserve">           Infracciones de Tránsito</t>
  </si>
  <si>
    <t xml:space="preserve">          Tasa Prodeporte</t>
  </si>
  <si>
    <t xml:space="preserve">          Contribuciones</t>
  </si>
  <si>
    <t xml:space="preserve">          Otros Ingresos  Tributarios </t>
  </si>
  <si>
    <t xml:space="preserve">          Sobretasa a la Gasolina</t>
  </si>
  <si>
    <t xml:space="preserve">          Estampillas</t>
  </si>
  <si>
    <t xml:space="preserve">          Impuesto de Industria y Comercio </t>
  </si>
  <si>
    <t xml:space="preserve">          Sobretasa Bomberil</t>
  </si>
  <si>
    <t xml:space="preserve">          Sobretasa Ambiental</t>
  </si>
  <si>
    <t xml:space="preserve">          Impuesto Predial </t>
  </si>
  <si>
    <t xml:space="preserve">    Ingresos Tributarios</t>
  </si>
  <si>
    <t xml:space="preserve">    INGRESOS CORRIENTES </t>
  </si>
  <si>
    <t xml:space="preserve">INGRESOS TOTALES </t>
  </si>
  <si>
    <t xml:space="preserve">DETALLE </t>
  </si>
  <si>
    <t>PROYECCIÓN DE INGRESOS</t>
  </si>
  <si>
    <t>DEPARTAMENTO ADMINISTRATIVO DE HACIENDA</t>
  </si>
  <si>
    <t>MUNICIPIO SANTIAGO DE CALI</t>
  </si>
  <si>
    <t>GATOS TOTALES</t>
  </si>
  <si>
    <t xml:space="preserve"> MARCO FISCAL DE MEDIANO PLAZO 2014-2024</t>
  </si>
  <si>
    <t>INGRESOS NO TRIBUTARIOS</t>
  </si>
  <si>
    <t>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</si>
</sst>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i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164" fontId="3" fillId="0" borderId="1" xfId="1" applyNumberFormat="1" applyFont="1" applyBorder="1"/>
    <xf numFmtId="0" fontId="3" fillId="0" borderId="1" xfId="0" applyFont="1" applyBorder="1"/>
    <xf numFmtId="164" fontId="3" fillId="0" borderId="0" xfId="1" applyNumberFormat="1" applyFont="1"/>
    <xf numFmtId="164" fontId="3" fillId="0" borderId="0" xfId="0" applyNumberFormat="1" applyFont="1"/>
    <xf numFmtId="0" fontId="3" fillId="0" borderId="0" xfId="0" applyFont="1"/>
    <xf numFmtId="164" fontId="4" fillId="0" borderId="0" xfId="1" applyNumberFormat="1" applyFont="1"/>
    <xf numFmtId="164" fontId="4" fillId="0" borderId="0" xfId="0" applyNumberFormat="1" applyFont="1"/>
    <xf numFmtId="0" fontId="4" fillId="0" borderId="0" xfId="0" applyFont="1"/>
    <xf numFmtId="164" fontId="5" fillId="0" borderId="1" xfId="1" applyNumberFormat="1" applyFont="1" applyFill="1" applyBorder="1"/>
    <xf numFmtId="0" fontId="5" fillId="0" borderId="1" xfId="0" applyFont="1" applyFill="1" applyBorder="1"/>
    <xf numFmtId="164" fontId="3" fillId="0" borderId="0" xfId="1" applyNumberFormat="1" applyFont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164" fontId="3" fillId="0" borderId="2" xfId="1" applyNumberFormat="1" applyFont="1" applyBorder="1"/>
    <xf numFmtId="164" fontId="5" fillId="0" borderId="2" xfId="1" applyNumberFormat="1" applyFont="1" applyFill="1" applyBorder="1"/>
    <xf numFmtId="0" fontId="5" fillId="0" borderId="2" xfId="0" applyFont="1" applyFill="1" applyBorder="1"/>
    <xf numFmtId="164" fontId="7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/>
    <xf numFmtId="0" fontId="2" fillId="2" borderId="1" xfId="0" applyFont="1" applyFill="1" applyBorder="1"/>
    <xf numFmtId="0" fontId="2" fillId="2" borderId="0" xfId="0" applyFont="1" applyFill="1"/>
    <xf numFmtId="164" fontId="2" fillId="2" borderId="0" xfId="1" applyNumberFormat="1" applyFont="1" applyFill="1" applyBorder="1"/>
    <xf numFmtId="0" fontId="2" fillId="2" borderId="0" xfId="0" applyFont="1" applyFill="1" applyBorder="1"/>
    <xf numFmtId="164" fontId="7" fillId="3" borderId="0" xfId="1" applyNumberFormat="1" applyFont="1" applyFill="1" applyBorder="1"/>
    <xf numFmtId="164" fontId="7" fillId="2" borderId="0" xfId="1" applyNumberFormat="1" applyFont="1" applyFill="1" applyBorder="1"/>
    <xf numFmtId="164" fontId="5" fillId="2" borderId="0" xfId="1" applyNumberFormat="1" applyFont="1" applyFill="1" applyBorder="1"/>
    <xf numFmtId="0" fontId="5" fillId="2" borderId="0" xfId="0" applyFont="1" applyFill="1" applyBorder="1"/>
    <xf numFmtId="164" fontId="2" fillId="2" borderId="0" xfId="1" applyNumberFormat="1" applyFont="1" applyFill="1"/>
    <xf numFmtId="0" fontId="7" fillId="3" borderId="0" xfId="0" applyFont="1" applyFill="1" applyBorder="1" applyAlignment="1">
      <alignment horizontal="left"/>
    </xf>
    <xf numFmtId="164" fontId="7" fillId="2" borderId="0" xfId="1" applyNumberFormat="1" applyFont="1" applyFill="1"/>
    <xf numFmtId="164" fontId="7" fillId="3" borderId="0" xfId="1" applyNumberFormat="1" applyFont="1" applyFill="1"/>
    <xf numFmtId="0" fontId="7" fillId="3" borderId="0" xfId="0" applyFont="1" applyFill="1" applyBorder="1"/>
    <xf numFmtId="164" fontId="8" fillId="2" borderId="0" xfId="1" applyNumberFormat="1" applyFont="1" applyFill="1"/>
    <xf numFmtId="164" fontId="8" fillId="2" borderId="0" xfId="1" applyNumberFormat="1" applyFont="1" applyFill="1" applyBorder="1"/>
    <xf numFmtId="0" fontId="8" fillId="2" borderId="0" xfId="0" applyFont="1" applyFill="1" applyBorder="1"/>
    <xf numFmtId="164" fontId="5" fillId="2" borderId="0" xfId="1" applyNumberFormat="1" applyFont="1" applyFill="1"/>
    <xf numFmtId="0" fontId="7" fillId="0" borderId="0" xfId="0" applyFont="1" applyBorder="1"/>
    <xf numFmtId="164" fontId="7" fillId="3" borderId="0" xfId="0" applyNumberFormat="1" applyFont="1" applyFill="1"/>
    <xf numFmtId="164" fontId="7" fillId="2" borderId="0" xfId="1" applyNumberFormat="1" applyFont="1" applyFill="1" applyAlignment="1">
      <alignment horizontal="center"/>
    </xf>
    <xf numFmtId="164" fontId="2" fillId="2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164" fontId="6" fillId="4" borderId="3" xfId="1" applyNumberFormat="1" applyFont="1" applyFill="1" applyBorder="1" applyAlignment="1">
      <alignment horizontal="center"/>
    </xf>
    <xf numFmtId="0" fontId="6" fillId="4" borderId="2" xfId="0" applyFont="1" applyFill="1" applyBorder="1"/>
    <xf numFmtId="164" fontId="6" fillId="4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A/Dropbox/Escenario%20septiembre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A/Dropbox/Anexo%20Gastos%20de%20funcionamiento%202013%20septiembre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A/Dropbox/Presentaciones/Graficas%20presentacion%20octubre%20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A/Dropbox/balance%20fiscal%202014%20-2024%20modificado%20ocrt%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A/Dropbox/Plan%20Financiero%20gastos%20de%20sagregado%20octubre%202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A/Dropbox/Presentaciones/CUADROS%2030%20sep%20Angel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A/Dropbox/Plan%20financiero%20desagregado%202014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nario MFMP Ajustado Ag- (2"/>
      <sheetName val="ICLdD lEY 6172000"/>
      <sheetName val="Fun- Inv- Deuda (2)"/>
      <sheetName val="Escenario MFMP Ajustado Ag- 26 "/>
      <sheetName val="Fun- Inv- Deuda"/>
      <sheetName val="Grafico "/>
    </sheetNames>
    <sheetDataSet>
      <sheetData sheetId="0">
        <row r="25">
          <cell r="O25">
            <v>112400000000</v>
          </cell>
        </row>
      </sheetData>
      <sheetData sheetId="1"/>
      <sheetData sheetId="2"/>
      <sheetData sheetId="3">
        <row r="16">
          <cell r="K16">
            <v>560385951428</v>
          </cell>
        </row>
        <row r="93">
          <cell r="O93">
            <v>188096512560</v>
          </cell>
          <cell r="Q93">
            <v>1447770913692.0005</v>
          </cell>
          <cell r="S93">
            <v>226615476986</v>
          </cell>
          <cell r="U93">
            <v>1413281179588</v>
          </cell>
          <cell r="W93">
            <v>255608401725</v>
          </cell>
          <cell r="Y93">
            <v>1399246844189</v>
          </cell>
          <cell r="AA93">
            <v>291471051279</v>
          </cell>
          <cell r="AC93">
            <v>1428712802202</v>
          </cell>
          <cell r="AE93">
            <v>320282230637</v>
          </cell>
          <cell r="AG93">
            <v>1453768931392.5979</v>
          </cell>
          <cell r="AI93">
            <v>347356490582.35699</v>
          </cell>
          <cell r="AK93">
            <v>1500265970728</v>
          </cell>
          <cell r="AM93">
            <v>368416237440</v>
          </cell>
          <cell r="AO93">
            <v>1543612100353</v>
          </cell>
          <cell r="AQ93">
            <v>390227109624</v>
          </cell>
          <cell r="AS93">
            <v>1591007723897</v>
          </cell>
          <cell r="AU93">
            <v>427897117582</v>
          </cell>
          <cell r="AW93">
            <v>1643453068719</v>
          </cell>
          <cell r="AY93">
            <v>456543631786</v>
          </cell>
          <cell r="BA93">
            <v>1694312381493</v>
          </cell>
          <cell r="BC93">
            <v>483219700432.82446</v>
          </cell>
          <cell r="BE93">
            <v>1746824966908.2935</v>
          </cell>
        </row>
      </sheetData>
      <sheetData sheetId="4">
        <row r="7">
          <cell r="B7">
            <v>453639943615.47937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 2014-2022"/>
      <sheetName val="Caja Menor 2014 (2)"/>
      <sheetName val="ICLD (2)"/>
      <sheetName val="Funcionamiento 617  (2)"/>
      <sheetName val="Funcionamiento 617 "/>
      <sheetName val="Organos de Control (2)"/>
      <sheetName val="Caja Menor 2012"/>
      <sheetName val="Capitalizacion Fondo Pensio (2)"/>
      <sheetName val="Remuneracion Servicios Tecnicos"/>
      <sheetName val="NOTAS GASTO"/>
      <sheetName val="Capitalizacion Fondo Pensiones"/>
      <sheetName val="Inversion Saneamiento"/>
      <sheetName val="Distribución REndimientos"/>
      <sheetName val="PArametros"/>
      <sheetName val="Solicitud Dllo Adtvo"/>
      <sheetName val="solicitud Gastos Hacienda"/>
      <sheetName val="Comisiones Bancarias Tes."/>
      <sheetName val="Caja Menor 2014"/>
      <sheetName val="Anexo Gastos Generales "/>
      <sheetName val="Gastos Generales"/>
      <sheetName val="Gastos Solicitados Sec. General"/>
      <sheetName val="Otras TRansferencias"/>
      <sheetName val="Fiducia Vigencia Futura"/>
      <sheetName val="Nomina Consolidada"/>
      <sheetName val="Caja Menor 2013 (2)"/>
      <sheetName val="Nomina 2013-2022"/>
      <sheetName val="Hacienda"/>
      <sheetName val="Amort. Pas. Laboral"/>
      <sheetName val="Organos de Control"/>
      <sheetName val="Organos de Control (2014)"/>
      <sheetName val="HOnorarios Concejales"/>
      <sheetName val="Contraloria"/>
      <sheetName val="Revisar GAsto"/>
      <sheetName val="ICLD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8924674001.4836006</v>
          </cell>
          <cell r="D4">
            <v>9211177000</v>
          </cell>
          <cell r="E4">
            <v>9252269510.2816868</v>
          </cell>
          <cell r="F4">
            <v>9622233791.147171</v>
          </cell>
          <cell r="G4">
            <v>9854720806.3655167</v>
          </cell>
          <cell r="H4">
            <v>10150362430.556484</v>
          </cell>
          <cell r="I4">
            <v>10454873303.473177</v>
          </cell>
          <cell r="J4">
            <v>10768519502.577372</v>
          </cell>
          <cell r="K4">
            <v>11154806170.930317</v>
          </cell>
          <cell r="L4">
            <v>11424322340.284334</v>
          </cell>
          <cell r="M4">
            <v>11767052010.492863</v>
          </cell>
          <cell r="N4">
            <v>12120063570.80765</v>
          </cell>
        </row>
        <row r="5">
          <cell r="D5">
            <v>25703716000</v>
          </cell>
          <cell r="E5">
            <v>26474827480</v>
          </cell>
          <cell r="F5">
            <v>27269072304.400002</v>
          </cell>
          <cell r="G5">
            <v>28087144473.532001</v>
          </cell>
          <cell r="H5">
            <v>28929758807.737961</v>
          </cell>
          <cell r="I5">
            <v>29797651571.9701</v>
          </cell>
          <cell r="J5">
            <v>30691581119.129204</v>
          </cell>
          <cell r="K5">
            <v>31612328552.703079</v>
          </cell>
          <cell r="L5">
            <v>32560698409.284172</v>
          </cell>
          <cell r="M5">
            <v>33537519361.562698</v>
          </cell>
          <cell r="N5">
            <v>34543644942.409576</v>
          </cell>
        </row>
        <row r="6">
          <cell r="D6">
            <v>1800000000</v>
          </cell>
          <cell r="E6">
            <v>1297800000</v>
          </cell>
          <cell r="F6">
            <v>1336734000</v>
          </cell>
          <cell r="G6">
            <v>1376836020</v>
          </cell>
          <cell r="H6">
            <v>1418141100.5999999</v>
          </cell>
          <cell r="I6">
            <v>1460685333.618</v>
          </cell>
          <cell r="J6">
            <v>1504505893.6265402</v>
          </cell>
          <cell r="K6">
            <v>1549641070.4353364</v>
          </cell>
          <cell r="L6">
            <v>1596130302.5483963</v>
          </cell>
          <cell r="M6">
            <v>1644014211.6248481</v>
          </cell>
          <cell r="N6">
            <v>1693334637.9735937</v>
          </cell>
        </row>
        <row r="7">
          <cell r="D7">
            <v>597692000</v>
          </cell>
          <cell r="E7">
            <v>615622760</v>
          </cell>
          <cell r="F7">
            <v>634091442.80000007</v>
          </cell>
          <cell r="G7">
            <v>653114186.08400011</v>
          </cell>
          <cell r="H7">
            <v>672707611.66652012</v>
          </cell>
          <cell r="I7">
            <v>692888840.01651573</v>
          </cell>
          <cell r="J7">
            <v>713675505.21701121</v>
          </cell>
          <cell r="K7">
            <v>735085770.37352157</v>
          </cell>
          <cell r="L7">
            <v>757138343.48472726</v>
          </cell>
          <cell r="M7">
            <v>779852493.78926909</v>
          </cell>
          <cell r="N7">
            <v>803248068.60294724</v>
          </cell>
        </row>
        <row r="8">
          <cell r="D8">
            <v>1000000</v>
          </cell>
          <cell r="E8">
            <v>1000000</v>
          </cell>
          <cell r="F8">
            <v>1000000</v>
          </cell>
          <cell r="G8">
            <v>1000000</v>
          </cell>
          <cell r="H8">
            <v>1000000</v>
          </cell>
          <cell r="I8">
            <v>1000000</v>
          </cell>
          <cell r="J8">
            <v>1000000</v>
          </cell>
          <cell r="K8">
            <v>1000000</v>
          </cell>
          <cell r="L8">
            <v>1000000</v>
          </cell>
          <cell r="M8">
            <v>1000000</v>
          </cell>
          <cell r="N8">
            <v>1000000</v>
          </cell>
        </row>
        <row r="9">
          <cell r="D9">
            <v>1754118000</v>
          </cell>
          <cell r="E9">
            <v>1806740613</v>
          </cell>
          <cell r="F9">
            <v>1860942831.3900003</v>
          </cell>
          <cell r="G9">
            <v>1916771116.3317001</v>
          </cell>
          <cell r="H9">
            <v>1974274249.821651</v>
          </cell>
          <cell r="I9">
            <v>2033502477.3163009</v>
          </cell>
          <cell r="J9">
            <v>2094507551.6357896</v>
          </cell>
          <cell r="K9">
            <v>2157342778.1848636</v>
          </cell>
          <cell r="L9">
            <v>2222063061.5304093</v>
          </cell>
          <cell r="M9">
            <v>2288724953.3763218</v>
          </cell>
          <cell r="N9">
            <v>2357386701.9776115</v>
          </cell>
        </row>
        <row r="10">
          <cell r="D10">
            <v>194891000</v>
          </cell>
          <cell r="E10">
            <v>200748957</v>
          </cell>
          <cell r="F10">
            <v>206771425.71000004</v>
          </cell>
          <cell r="G10">
            <v>212974568.48130003</v>
          </cell>
          <cell r="H10">
            <v>219363805.535739</v>
          </cell>
          <cell r="I10">
            <v>225944719.70181119</v>
          </cell>
          <cell r="J10">
            <v>232723061.29286554</v>
          </cell>
          <cell r="K10">
            <v>239704753.13165152</v>
          </cell>
          <cell r="L10">
            <v>246895895.72560105</v>
          </cell>
          <cell r="M10">
            <v>254302772.59736907</v>
          </cell>
          <cell r="N10">
            <v>261931855.77529019</v>
          </cell>
        </row>
        <row r="11">
          <cell r="D11">
            <v>190924000</v>
          </cell>
          <cell r="E11">
            <v>196651720</v>
          </cell>
          <cell r="F11">
            <v>202551271.59999999</v>
          </cell>
          <cell r="G11">
            <v>208627809.748</v>
          </cell>
          <cell r="H11">
            <v>214886644.04043999</v>
          </cell>
          <cell r="I11">
            <v>221333243.36165321</v>
          </cell>
          <cell r="J11">
            <v>227973240.66250283</v>
          </cell>
          <cell r="K11">
            <v>234812437.88237792</v>
          </cell>
          <cell r="L11">
            <v>241856811.01884925</v>
          </cell>
          <cell r="M11">
            <v>249112515.34941474</v>
          </cell>
          <cell r="N11">
            <v>256585890.80989718</v>
          </cell>
        </row>
      </sheetData>
      <sheetData sheetId="12">
        <row r="18">
          <cell r="F18">
            <v>6000000000</v>
          </cell>
        </row>
      </sheetData>
      <sheetData sheetId="13"/>
      <sheetData sheetId="14"/>
      <sheetData sheetId="15"/>
      <sheetData sheetId="16"/>
      <sheetData sheetId="17">
        <row r="59">
          <cell r="F59">
            <v>159695550</v>
          </cell>
        </row>
      </sheetData>
      <sheetData sheetId="18">
        <row r="10">
          <cell r="R10">
            <v>667475615</v>
          </cell>
        </row>
      </sheetData>
      <sheetData sheetId="19">
        <row r="10">
          <cell r="AB10">
            <v>3296000000</v>
          </cell>
        </row>
      </sheetData>
      <sheetData sheetId="20"/>
      <sheetData sheetId="21">
        <row r="13">
          <cell r="H13">
            <v>1084681250</v>
          </cell>
        </row>
      </sheetData>
      <sheetData sheetId="22">
        <row r="22">
          <cell r="F22">
            <v>1260560000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13">
          <cell r="F13">
            <v>1596191520</v>
          </cell>
        </row>
      </sheetData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CVC"/>
      <sheetName val="Sin alumbrado"/>
      <sheetName val="Balance fiscal"/>
      <sheetName val="Inversion Corrientes"/>
    </sheetNames>
    <sheetDataSet>
      <sheetData sheetId="0">
        <row r="32">
          <cell r="E32">
            <v>202377088761</v>
          </cell>
        </row>
        <row r="33">
          <cell r="E33">
            <v>1435221425476.0408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. fiscal depurado (2)"/>
      <sheetName val="Libro MFMP (2) Megaobras"/>
      <sheetName val="Libro MFMP"/>
      <sheetName val="2014"/>
      <sheetName val="Hoja1 (2)"/>
      <sheetName val="bce. fiscal depurado"/>
      <sheetName val="Hoja1"/>
      <sheetName val="Hoja2"/>
      <sheetName val="Hoja3"/>
    </sheetNames>
    <sheetDataSet>
      <sheetData sheetId="0" refreshError="1">
        <row r="161">
          <cell r="H161">
            <v>16332403573.844284</v>
          </cell>
        </row>
        <row r="162">
          <cell r="I162">
            <v>580283000</v>
          </cell>
        </row>
        <row r="225">
          <cell r="G225">
            <v>25121362205</v>
          </cell>
        </row>
      </sheetData>
      <sheetData sheetId="1" refreshError="1">
        <row r="33">
          <cell r="F33">
            <v>664309728952</v>
          </cell>
        </row>
        <row r="34">
          <cell r="F34">
            <v>371441812231</v>
          </cell>
        </row>
        <row r="35">
          <cell r="F35">
            <v>71518674756</v>
          </cell>
        </row>
      </sheetData>
      <sheetData sheetId="2" refreshError="1"/>
      <sheetData sheetId="3" refreshError="1"/>
      <sheetData sheetId="4" refreshError="1"/>
      <sheetData sheetId="5" refreshError="1">
        <row r="53">
          <cell r="J53">
            <v>85818797000</v>
          </cell>
        </row>
        <row r="62">
          <cell r="H62">
            <v>29642979032.529999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VAlores"/>
      <sheetName val="2014-2024 (Gastos) (2)"/>
      <sheetName val="2014-2024 (Ingresos)"/>
      <sheetName val="2014-2024 (Gastos)"/>
      <sheetName val="Hoja4"/>
    </sheetNames>
    <sheetDataSet>
      <sheetData sheetId="0" refreshError="1"/>
      <sheetData sheetId="1" refreshError="1"/>
      <sheetData sheetId="2" refreshError="1"/>
      <sheetData sheetId="3" refreshError="1">
        <row r="8">
          <cell r="B8">
            <v>212410115218</v>
          </cell>
          <cell r="C8">
            <v>225846947748.70605</v>
          </cell>
          <cell r="D8">
            <v>237041538208.06219</v>
          </cell>
          <cell r="E8">
            <v>248792458802.09875</v>
          </cell>
          <cell r="F8">
            <v>261127405388.68329</v>
          </cell>
          <cell r="G8">
            <v>274075454252.42227</v>
          </cell>
          <cell r="H8">
            <v>287667130965.14514</v>
          </cell>
          <cell r="I8">
            <v>301937087627.88403</v>
          </cell>
          <cell r="J8">
            <v>316911154054.53699</v>
          </cell>
          <cell r="K8">
            <v>332632466911.7038</v>
          </cell>
          <cell r="L8">
            <v>349135503946.73376</v>
          </cell>
          <cell r="M8">
            <v>366459196559.78528</v>
          </cell>
        </row>
        <row r="12">
          <cell r="C12">
            <v>45416992170.503265</v>
          </cell>
          <cell r="D12">
            <v>45055201091.088226</v>
          </cell>
          <cell r="E12">
            <v>45886992296.482948</v>
          </cell>
          <cell r="F12">
            <v>47278602674.445702</v>
          </cell>
          <cell r="G12">
            <v>49252272394.481201</v>
          </cell>
          <cell r="H12">
            <v>51062279909.100876</v>
          </cell>
          <cell r="I12">
            <v>51690613656.441895</v>
          </cell>
          <cell r="J12">
            <v>53258103387.025536</v>
          </cell>
          <cell r="K12">
            <v>55488441361.650223</v>
          </cell>
          <cell r="L12">
            <v>57528349821.85083</v>
          </cell>
          <cell r="M12">
            <v>58220798318.632034</v>
          </cell>
        </row>
        <row r="18">
          <cell r="C18">
            <v>132584757818.25</v>
          </cell>
          <cell r="D18">
            <v>139768116544.19598</v>
          </cell>
          <cell r="E18">
            <v>140829085127.4119</v>
          </cell>
          <cell r="F18">
            <v>148625354553.66925</v>
          </cell>
          <cell r="G18">
            <v>155679300120.45996</v>
          </cell>
          <cell r="H18">
            <v>166037198284.31107</v>
          </cell>
          <cell r="I18">
            <v>172811925669.63538</v>
          </cell>
          <cell r="J18">
            <v>179271935289.20172</v>
          </cell>
          <cell r="K18">
            <v>189362270942.6828</v>
          </cell>
          <cell r="L18">
            <v>198633722006.1012</v>
          </cell>
          <cell r="M18">
            <v>206753988343.26346</v>
          </cell>
        </row>
        <row r="25">
          <cell r="C25">
            <v>49791245878.020004</v>
          </cell>
          <cell r="D25">
            <v>50606346134.176094</v>
          </cell>
          <cell r="E25">
            <v>52264615400.918091</v>
          </cell>
          <cell r="F25">
            <v>53979636689.798172</v>
          </cell>
          <cell r="G25">
            <v>55753462758.687286</v>
          </cell>
          <cell r="H25">
            <v>57588225458.552849</v>
          </cell>
          <cell r="I25">
            <v>59486138979.294609</v>
          </cell>
          <cell r="J25">
            <v>61449503243.54039</v>
          </cell>
          <cell r="K25">
            <v>63480707441.488884</v>
          </cell>
          <cell r="L25">
            <v>65540996300.705421</v>
          </cell>
          <cell r="M25">
            <v>67672949078.452232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alumbrado"/>
      <sheetName val="Sin alumbrado"/>
      <sheetName val="2014"/>
      <sheetName val="Hoja1 (2)"/>
      <sheetName val="Hoja1"/>
      <sheetName val="Hoja2"/>
      <sheetName val="Hoja3"/>
    </sheetNames>
    <sheetDataSet>
      <sheetData sheetId="0"/>
      <sheetData sheetId="1">
        <row r="93">
          <cell r="E93">
            <v>47025931663</v>
          </cell>
        </row>
        <row r="94">
          <cell r="E94">
            <v>319480216139.95221</v>
          </cell>
        </row>
        <row r="95">
          <cell r="E95">
            <v>50016529190.557144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-2024 (3)"/>
      <sheetName val="2014-2024 (2)"/>
      <sheetName val="2014-2024"/>
      <sheetName val="Hoja3"/>
      <sheetName val="Reduccion Megaobras"/>
    </sheetNames>
    <sheetDataSet>
      <sheetData sheetId="0" refreshError="1">
        <row r="6">
          <cell r="B6">
            <v>250078000000</v>
          </cell>
        </row>
        <row r="7">
          <cell r="B7">
            <v>33473000000</v>
          </cell>
        </row>
        <row r="8">
          <cell r="B8">
            <v>10225000000</v>
          </cell>
        </row>
        <row r="9">
          <cell r="B9">
            <v>239602000000</v>
          </cell>
        </row>
        <row r="10">
          <cell r="B10">
            <v>32597929570.450001</v>
          </cell>
        </row>
        <row r="13">
          <cell r="B13">
            <v>66699079599</v>
          </cell>
        </row>
        <row r="14">
          <cell r="B14">
            <v>128211545238.65811</v>
          </cell>
        </row>
        <row r="31">
          <cell r="B31">
            <v>96055835000</v>
          </cell>
        </row>
        <row r="32">
          <cell r="B32">
            <v>25199721569</v>
          </cell>
        </row>
        <row r="33">
          <cell r="B33">
            <v>21557965000</v>
          </cell>
        </row>
        <row r="34">
          <cell r="B34">
            <v>7121516347.4040003</v>
          </cell>
        </row>
        <row r="35">
          <cell r="B35">
            <v>56958850535.599998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9" zoomScale="78" zoomScaleNormal="78" workbookViewId="0">
      <selection activeCell="B26" sqref="B26"/>
    </sheetView>
  </sheetViews>
  <sheetFormatPr baseColWidth="10" defaultRowHeight="15.75" x14ac:dyDescent="0.25"/>
  <cols>
    <col min="1" max="1" width="28.28515625" style="1" customWidth="1"/>
    <col min="2" max="2" width="17.85546875" style="1" customWidth="1"/>
    <col min="3" max="3" width="17.28515625" style="1" customWidth="1"/>
    <col min="4" max="4" width="17.85546875" style="1" customWidth="1"/>
    <col min="5" max="5" width="17.28515625" style="2" customWidth="1"/>
    <col min="6" max="6" width="18" style="1" customWidth="1"/>
    <col min="7" max="7" width="17.42578125" style="1" customWidth="1"/>
    <col min="8" max="8" width="17.28515625" style="1" customWidth="1"/>
    <col min="9" max="9" width="17.140625" style="1" customWidth="1"/>
    <col min="10" max="10" width="17.7109375" style="1" customWidth="1"/>
    <col min="11" max="11" width="18" style="1" customWidth="1"/>
    <col min="12" max="12" width="17.140625" style="1" customWidth="1"/>
    <col min="13" max="13" width="17.28515625" style="1" customWidth="1"/>
    <col min="14" max="16384" width="11.42578125" style="1"/>
  </cols>
  <sheetData>
    <row r="1" spans="1:13" x14ac:dyDescent="0.25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25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2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16.5" thickBot="1" x14ac:dyDescent="0.3">
      <c r="A4" s="20" t="s">
        <v>36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7.25" thickTop="1" thickBot="1" x14ac:dyDescent="0.3">
      <c r="A5" s="49" t="s">
        <v>35</v>
      </c>
      <c r="B5" s="49">
        <v>2013</v>
      </c>
      <c r="C5" s="49">
        <v>2014</v>
      </c>
      <c r="D5" s="49">
        <v>2015</v>
      </c>
      <c r="E5" s="50">
        <v>2016</v>
      </c>
      <c r="F5" s="49">
        <v>2017</v>
      </c>
      <c r="G5" s="49">
        <v>2018</v>
      </c>
      <c r="H5" s="49">
        <v>2019</v>
      </c>
      <c r="I5" s="49">
        <v>2020</v>
      </c>
      <c r="J5" s="49">
        <v>2021</v>
      </c>
      <c r="K5" s="49">
        <v>2022</v>
      </c>
      <c r="L5" s="49">
        <v>2023</v>
      </c>
      <c r="M5" s="49">
        <v>2024</v>
      </c>
    </row>
    <row r="6" spans="1:13" ht="16.5" thickTop="1" x14ac:dyDescent="0.25">
      <c r="A6" s="51" t="s">
        <v>34</v>
      </c>
      <c r="B6" s="52">
        <f>+B7+B27</f>
        <v>2122112324405.4863</v>
      </c>
      <c r="C6" s="52">
        <f>+C7+C27</f>
        <v>2220545202509.0005</v>
      </c>
      <c r="D6" s="52">
        <f>+D7+D27</f>
        <v>2238968481920.0947</v>
      </c>
      <c r="E6" s="52">
        <f>+E7+E27</f>
        <v>2264750242804.4595</v>
      </c>
      <c r="F6" s="52">
        <f>+F7+F27</f>
        <v>2348731344833.3667</v>
      </c>
      <c r="G6" s="52">
        <f>+G7+G27</f>
        <v>2421857764139.0493</v>
      </c>
      <c r="H6" s="52">
        <f>+H7+H27</f>
        <v>2500772033804.3027</v>
      </c>
      <c r="I6" s="52">
        <f>+I7+I27</f>
        <v>2591474061738.8286</v>
      </c>
      <c r="J6" s="52">
        <f>+J7+J27</f>
        <v>2688380501131.9165</v>
      </c>
      <c r="K6" s="52">
        <f>+K7+K27</f>
        <v>2811391560258.437</v>
      </c>
      <c r="L6" s="52">
        <f>+L7+L27</f>
        <v>2923551889488.8184</v>
      </c>
      <c r="M6" s="52">
        <f>+M7+M27</f>
        <v>3034304947543.814</v>
      </c>
    </row>
    <row r="7" spans="1:13" x14ac:dyDescent="0.25">
      <c r="A7" s="34" t="s">
        <v>33</v>
      </c>
      <c r="B7" s="40">
        <f>+B8+B16+B23</f>
        <v>2105199637831.6421</v>
      </c>
      <c r="C7" s="40">
        <f>+C8+C16+C23</f>
        <v>2205126830509.0005</v>
      </c>
      <c r="D7" s="40">
        <f>+D8+D16+D23</f>
        <v>2224944042093.2266</v>
      </c>
      <c r="E7" s="40">
        <f>+E8+E16+E23</f>
        <v>2250299248461.248</v>
      </c>
      <c r="F7" s="40">
        <f>+F8+F16+F23</f>
        <v>2333840703711.1846</v>
      </c>
      <c r="G7" s="40">
        <f>+G8+G16+G23</f>
        <v>2406513976566.5937</v>
      </c>
      <c r="H7" s="40">
        <f>+H8+H16+H23</f>
        <v>2484961179633.2354</v>
      </c>
      <c r="I7" s="40">
        <f>+I8+I16+I23</f>
        <v>2575181786123.6191</v>
      </c>
      <c r="J7" s="40">
        <f>+J8+J16+J23</f>
        <v>2671592004904.29</v>
      </c>
      <c r="K7" s="40">
        <f>+K8+K16+K23</f>
        <v>2794091575882.3228</v>
      </c>
      <c r="L7" s="40">
        <f>+L8+L16+L23</f>
        <v>2905735500762.6641</v>
      </c>
      <c r="M7" s="40">
        <f>+M8+M16+M23</f>
        <v>3015969685244.6069</v>
      </c>
    </row>
    <row r="8" spans="1:13" x14ac:dyDescent="0.25">
      <c r="A8" s="39" t="s">
        <v>32</v>
      </c>
      <c r="B8" s="32">
        <f>SUM(B9:B15)</f>
        <v>760886554408.10803</v>
      </c>
      <c r="C8" s="32">
        <f>SUM(C9:C15)</f>
        <v>827058620000.00037</v>
      </c>
      <c r="D8" s="32">
        <f>SUM(D9:D15)</f>
        <v>881030399333.22681</v>
      </c>
      <c r="E8" s="32">
        <f>SUM(E9:E15)</f>
        <v>921293473407.22327</v>
      </c>
      <c r="F8" s="32">
        <f>SUM(F9:F15)</f>
        <v>979124993734.56995</v>
      </c>
      <c r="G8" s="32">
        <f>SUM(G9:G15)</f>
        <v>1030537295761.4808</v>
      </c>
      <c r="H8" s="32">
        <f>SUM(H9:H15)</f>
        <v>1080132507334.7693</v>
      </c>
      <c r="I8" s="32">
        <f>SUM(I9:I15)</f>
        <v>1132138585620.0984</v>
      </c>
      <c r="J8" s="32">
        <f>SUM(J9:J15)</f>
        <v>1186676355766.2642</v>
      </c>
      <c r="K8" s="32">
        <f>SUM(K9:K15)</f>
        <v>1261922551399.0662</v>
      </c>
      <c r="L8" s="32">
        <f>SUM(L9:L15)</f>
        <v>1326191040750.1816</v>
      </c>
      <c r="M8" s="32">
        <f>SUM(M9:M15)</f>
        <v>1387830056596.4128</v>
      </c>
    </row>
    <row r="9" spans="1:13" x14ac:dyDescent="0.25">
      <c r="A9" s="29" t="s">
        <v>31</v>
      </c>
      <c r="B9" s="28">
        <f>+'[7]2014-2024 (3)'!$B$6</f>
        <v>250078000000</v>
      </c>
      <c r="C9" s="38">
        <v>290183000000</v>
      </c>
      <c r="D9" s="30">
        <v>316880000000</v>
      </c>
      <c r="E9" s="30">
        <v>338111000000</v>
      </c>
      <c r="F9" s="30">
        <v>366513000000</v>
      </c>
      <c r="G9" s="30">
        <v>388503000000</v>
      </c>
      <c r="H9" s="30">
        <v>407928000000</v>
      </c>
      <c r="I9" s="30">
        <v>428324000000</v>
      </c>
      <c r="J9" s="30">
        <v>449739000000</v>
      </c>
      <c r="K9" s="30">
        <v>487516000000</v>
      </c>
      <c r="L9" s="30">
        <v>516766000000</v>
      </c>
      <c r="M9" s="30">
        <v>542606000000</v>
      </c>
    </row>
    <row r="10" spans="1:13" x14ac:dyDescent="0.25">
      <c r="A10" s="29" t="s">
        <v>30</v>
      </c>
      <c r="B10" s="28">
        <f>+'[7]2014-2024 (3)'!$B$7</f>
        <v>33473000000</v>
      </c>
      <c r="C10" s="38">
        <v>38416000000</v>
      </c>
      <c r="D10" s="30">
        <v>41950000000</v>
      </c>
      <c r="E10" s="30">
        <v>44760000000</v>
      </c>
      <c r="F10" s="30">
        <v>48520000000</v>
      </c>
      <c r="G10" s="30">
        <v>51431000000</v>
      </c>
      <c r="H10" s="30">
        <v>54003000000</v>
      </c>
      <c r="I10" s="30">
        <v>56703000000</v>
      </c>
      <c r="J10" s="30">
        <v>59538000000</v>
      </c>
      <c r="K10" s="30">
        <v>64539000000</v>
      </c>
      <c r="L10" s="30">
        <v>68412000000</v>
      </c>
      <c r="M10" s="30">
        <v>71833000000</v>
      </c>
    </row>
    <row r="11" spans="1:13" x14ac:dyDescent="0.25">
      <c r="A11" s="29" t="s">
        <v>29</v>
      </c>
      <c r="B11" s="28">
        <f>+'[7]2014-2024 (3)'!$B$8</f>
        <v>10225000000</v>
      </c>
      <c r="C11" s="38">
        <v>11699000000</v>
      </c>
      <c r="D11" s="30">
        <v>12775000000</v>
      </c>
      <c r="E11" s="30">
        <v>13631000000</v>
      </c>
      <c r="F11" s="30">
        <v>14776000000</v>
      </c>
      <c r="G11" s="30">
        <v>15662000000</v>
      </c>
      <c r="H11" s="30">
        <v>16445000000</v>
      </c>
      <c r="I11" s="30">
        <v>17267000000</v>
      </c>
      <c r="J11" s="30">
        <v>18130000000</v>
      </c>
      <c r="K11" s="30">
        <v>19653000000</v>
      </c>
      <c r="L11" s="30">
        <v>20832000000</v>
      </c>
      <c r="M11" s="30">
        <v>21874000000</v>
      </c>
    </row>
    <row r="12" spans="1:13" x14ac:dyDescent="0.25">
      <c r="A12" s="29" t="s">
        <v>28</v>
      </c>
      <c r="B12" s="28">
        <f>+'[7]2014-2024 (3)'!$B$9</f>
        <v>239602000000</v>
      </c>
      <c r="C12" s="38">
        <v>249243000000</v>
      </c>
      <c r="D12" s="30">
        <v>261705000000</v>
      </c>
      <c r="E12" s="30">
        <v>274790000000</v>
      </c>
      <c r="F12" s="30">
        <v>288529000000</v>
      </c>
      <c r="G12" s="30">
        <v>302955000000</v>
      </c>
      <c r="H12" s="30">
        <v>318103000000</v>
      </c>
      <c r="I12" s="30">
        <v>334007000000</v>
      </c>
      <c r="J12" s="30">
        <v>350707000000</v>
      </c>
      <c r="K12" s="30">
        <v>368241000000</v>
      </c>
      <c r="L12" s="30">
        <v>386653000000</v>
      </c>
      <c r="M12" s="30">
        <v>405986000000</v>
      </c>
    </row>
    <row r="13" spans="1:13" x14ac:dyDescent="0.25">
      <c r="A13" s="29" t="s">
        <v>27</v>
      </c>
      <c r="B13" s="28">
        <f>+'[7]2014-2024 (3)'!$B$10</f>
        <v>32597929570.450001</v>
      </c>
      <c r="C13" s="30">
        <v>33369279000</v>
      </c>
      <c r="D13" s="30">
        <v>33991831263.22646</v>
      </c>
      <c r="E13" s="30">
        <v>35011586201.123253</v>
      </c>
      <c r="F13" s="30">
        <v>36061933787.156952</v>
      </c>
      <c r="G13" s="30">
        <v>37143791800.771667</v>
      </c>
      <c r="H13" s="30">
        <v>38258105554.794815</v>
      </c>
      <c r="I13" s="30">
        <v>39405848721.43866</v>
      </c>
      <c r="J13" s="30">
        <v>40588024183.081818</v>
      </c>
      <c r="K13" s="30">
        <v>41805664908.574272</v>
      </c>
      <c r="L13" s="30">
        <v>43059834855.831497</v>
      </c>
      <c r="M13" s="30">
        <v>44351629901.506447</v>
      </c>
    </row>
    <row r="14" spans="1:13" x14ac:dyDescent="0.25">
      <c r="A14" s="29" t="s">
        <v>26</v>
      </c>
      <c r="B14" s="28">
        <f>+'[7]2014-2024 (3)'!$B$13</f>
        <v>66699079599</v>
      </c>
      <c r="C14" s="38">
        <v>70034036000</v>
      </c>
      <c r="D14" s="30">
        <v>73535735699.999985</v>
      </c>
      <c r="E14" s="30">
        <v>76477165128</v>
      </c>
      <c r="F14" s="30">
        <v>79536251733.11998</v>
      </c>
      <c r="G14" s="30">
        <v>82717701802.444778</v>
      </c>
      <c r="H14" s="30">
        <v>86026409874.542572</v>
      </c>
      <c r="I14" s="30">
        <v>89467466269.524292</v>
      </c>
      <c r="J14" s="30">
        <v>93046164920.305267</v>
      </c>
      <c r="K14" s="30">
        <v>96768011517.117462</v>
      </c>
      <c r="L14" s="30">
        <v>98267915695.632782</v>
      </c>
      <c r="M14" s="30">
        <v>99791068388.9151</v>
      </c>
    </row>
    <row r="15" spans="1:13" x14ac:dyDescent="0.25">
      <c r="A15" s="37" t="s">
        <v>25</v>
      </c>
      <c r="B15" s="36">
        <f>+'[7]2014-2024 (3)'!$B$14</f>
        <v>128211545238.65811</v>
      </c>
      <c r="C15" s="35">
        <v>134114305000.00037</v>
      </c>
      <c r="D15" s="35">
        <v>140192832370.00037</v>
      </c>
      <c r="E15" s="35">
        <v>138512722078.10001</v>
      </c>
      <c r="F15" s="35">
        <v>145188808214.293</v>
      </c>
      <c r="G15" s="35">
        <v>152124802158.26428</v>
      </c>
      <c r="H15" s="35">
        <v>159368991905.43185</v>
      </c>
      <c r="I15" s="35">
        <v>166964270629.13544</v>
      </c>
      <c r="J15" s="35">
        <v>174928166662.87714</v>
      </c>
      <c r="K15" s="35">
        <v>183399874973.37445</v>
      </c>
      <c r="L15" s="35">
        <v>192200290198.71729</v>
      </c>
      <c r="M15" s="35">
        <v>201388358305.99121</v>
      </c>
    </row>
    <row r="16" spans="1:13" x14ac:dyDescent="0.25">
      <c r="A16" s="34" t="s">
        <v>41</v>
      </c>
      <c r="B16" s="33">
        <f>+B17+B18+B19+B20+B21+B22</f>
        <v>237042867484.534</v>
      </c>
      <c r="C16" s="33">
        <f>+C17+C18+C19+C20+C21+C22</f>
        <v>346935637509</v>
      </c>
      <c r="D16" s="33">
        <f>+D17+D18+D19+D20+D21+D22</f>
        <v>281847091910</v>
      </c>
      <c r="E16" s="33">
        <f>+E17+E18+E19+E20+E21+E22</f>
        <v>235077227978.52451</v>
      </c>
      <c r="F16" s="33">
        <f>+F17+F18+F19+F20+F21+F22</f>
        <v>227969310057.08023</v>
      </c>
      <c r="G16" s="33">
        <f>+G17+G18+G19+G20+G21+G22</f>
        <v>215427888917.99261</v>
      </c>
      <c r="H16" s="33">
        <f>+H17+H18+H19+H20+H21+H22</f>
        <v>209463416704.73239</v>
      </c>
      <c r="I16" s="33">
        <f>+I17+I18+I19+I20+I21+I22</f>
        <v>211816987251.9744</v>
      </c>
      <c r="J16" s="33">
        <f>+J17+J18+J19+J20+J21+J22</f>
        <v>216752648708.93359</v>
      </c>
      <c r="K16" s="33">
        <f>+K17+K18+K19+K20+K21+K22</f>
        <v>225961134721.29132</v>
      </c>
      <c r="L16" s="33">
        <f>+L17+L18+L19+L20+L21+L22</f>
        <v>234417135482.43683</v>
      </c>
      <c r="M16" s="33">
        <f>+M17+M18+M19+M20+M21+M22</f>
        <v>242658484512.24667</v>
      </c>
    </row>
    <row r="17" spans="1:13" x14ac:dyDescent="0.25">
      <c r="A17" s="25" t="s">
        <v>24</v>
      </c>
      <c r="B17" s="24">
        <f>+'[7]2014-2024 (3)'!$B$31</f>
        <v>96055835000</v>
      </c>
      <c r="C17" s="30">
        <v>156744273000</v>
      </c>
      <c r="D17" s="30">
        <v>88232675600</v>
      </c>
      <c r="E17" s="30">
        <v>44721081068</v>
      </c>
      <c r="F17" s="30">
        <v>32338316300.040001</v>
      </c>
      <c r="G17" s="30">
        <v>16391926489.041201</v>
      </c>
      <c r="H17" s="30">
        <v>8425599633.7124357</v>
      </c>
      <c r="I17" s="30">
        <v>4448995297.7238092</v>
      </c>
      <c r="J17" s="30">
        <v>2467448994.1555233</v>
      </c>
      <c r="K17" s="30">
        <v>1483634382.7301893</v>
      </c>
      <c r="L17" s="30">
        <v>998894373.5870949</v>
      </c>
      <c r="M17" s="30">
        <v>763906684.48220778</v>
      </c>
    </row>
    <row r="18" spans="1:13" x14ac:dyDescent="0.25">
      <c r="A18" s="25" t="s">
        <v>23</v>
      </c>
      <c r="B18" s="24">
        <f>+'[7]2014-2024 (3)'!$B$32</f>
        <v>25199721569</v>
      </c>
      <c r="C18" s="30">
        <v>25703716000</v>
      </c>
      <c r="D18" s="30">
        <v>26474827480</v>
      </c>
      <c r="E18" s="30">
        <v>27269072304.400002</v>
      </c>
      <c r="F18" s="30">
        <v>28087144473.532001</v>
      </c>
      <c r="G18" s="30">
        <v>28929758807.737961</v>
      </c>
      <c r="H18" s="30">
        <v>29797651571.9701</v>
      </c>
      <c r="I18" s="30">
        <v>30691581119.129204</v>
      </c>
      <c r="J18" s="30">
        <v>31612328552.703079</v>
      </c>
      <c r="K18" s="30">
        <v>32560698409.284172</v>
      </c>
      <c r="L18" s="30">
        <v>33537519361.562698</v>
      </c>
      <c r="M18" s="30">
        <v>34543644942.409576</v>
      </c>
    </row>
    <row r="19" spans="1:13" x14ac:dyDescent="0.25">
      <c r="A19" s="25" t="s">
        <v>22</v>
      </c>
      <c r="B19" s="24">
        <f>+'[7]2014-2024 (3)'!$B$33</f>
        <v>21557965000</v>
      </c>
      <c r="C19" s="30">
        <v>22136819000</v>
      </c>
      <c r="D19" s="30">
        <v>22800923570</v>
      </c>
      <c r="E19" s="30">
        <v>23484951277.100002</v>
      </c>
      <c r="F19" s="30">
        <v>24189499815.413002</v>
      </c>
      <c r="G19" s="30">
        <v>24915184809.875393</v>
      </c>
      <c r="H19" s="30">
        <v>25662640354.171654</v>
      </c>
      <c r="I19" s="30">
        <v>26432519564.796806</v>
      </c>
      <c r="J19" s="30">
        <v>27225495151.740707</v>
      </c>
      <c r="K19" s="30">
        <v>28042260006.292931</v>
      </c>
      <c r="L19" s="30">
        <v>28883527806.48172</v>
      </c>
      <c r="M19" s="30">
        <v>29750033640.676174</v>
      </c>
    </row>
    <row r="20" spans="1:13" x14ac:dyDescent="0.25">
      <c r="A20" s="25" t="s">
        <v>21</v>
      </c>
      <c r="B20" s="24">
        <f>+'[7]2014-2024 (3)'!$B$34</f>
        <v>7121516347.4040003</v>
      </c>
      <c r="C20" s="30">
        <v>6447772000</v>
      </c>
      <c r="D20" s="30">
        <v>6640143960</v>
      </c>
      <c r="E20" s="30">
        <v>6839317078.8000011</v>
      </c>
      <c r="F20" s="30">
        <v>7044465391.1640005</v>
      </c>
      <c r="G20" s="30">
        <v>7255768152.898922</v>
      </c>
      <c r="H20" s="30">
        <v>7473409997.4858885</v>
      </c>
      <c r="I20" s="30">
        <v>7697581097.4104643</v>
      </c>
      <c r="J20" s="30">
        <v>7928477330.3327799</v>
      </c>
      <c r="K20" s="30">
        <v>8166300450.2427635</v>
      </c>
      <c r="L20" s="30">
        <v>8411258263.7500458</v>
      </c>
      <c r="M20" s="30">
        <v>8663564811.6625462</v>
      </c>
    </row>
    <row r="21" spans="1:13" x14ac:dyDescent="0.25">
      <c r="A21" s="25" t="s">
        <v>20</v>
      </c>
      <c r="B21" s="24">
        <f>+'[7]2014-2024 (3)'!$B$35</f>
        <v>56958850535.599998</v>
      </c>
      <c r="C21" s="30">
        <v>59259111000</v>
      </c>
      <c r="D21" s="30">
        <v>61855507880</v>
      </c>
      <c r="E21" s="30">
        <v>54262277916.400002</v>
      </c>
      <c r="F21" s="30">
        <v>54744153453.891998</v>
      </c>
      <c r="G21" s="30">
        <v>53735117357.508759</v>
      </c>
      <c r="H21" s="30">
        <v>54348260528.234016</v>
      </c>
      <c r="I21" s="30">
        <v>56019828169.081039</v>
      </c>
      <c r="J21" s="30">
        <v>58288952926.653473</v>
      </c>
      <c r="K21" s="30">
        <v>62540711470.703087</v>
      </c>
      <c r="L21" s="30">
        <v>66035152792.949173</v>
      </c>
      <c r="M21" s="30">
        <v>69254812365.80014</v>
      </c>
    </row>
    <row r="22" spans="1:13" x14ac:dyDescent="0.25">
      <c r="A22" s="25" t="s">
        <v>19</v>
      </c>
      <c r="B22" s="24">
        <f>+'[4]bce. fiscal depurado'!$H$62+506000000</f>
        <v>30148979032.529999</v>
      </c>
      <c r="C22" s="30">
        <v>76643946509</v>
      </c>
      <c r="D22" s="30">
        <v>75843013420</v>
      </c>
      <c r="E22" s="30">
        <v>78500528333.824493</v>
      </c>
      <c r="F22" s="30">
        <v>81565730623.039215</v>
      </c>
      <c r="G22" s="30">
        <v>84200133300.930389</v>
      </c>
      <c r="H22" s="30">
        <v>83755854619.158295</v>
      </c>
      <c r="I22" s="30">
        <v>86526482003.833069</v>
      </c>
      <c r="J22" s="30">
        <v>89229945753.348038</v>
      </c>
      <c r="K22" s="30">
        <v>93167530002.038177</v>
      </c>
      <c r="L22" s="30">
        <v>96550782884.106079</v>
      </c>
      <c r="M22" s="30">
        <v>99682522067.216034</v>
      </c>
    </row>
    <row r="23" spans="1:13" x14ac:dyDescent="0.25">
      <c r="A23" s="31" t="s">
        <v>42</v>
      </c>
      <c r="B23" s="26">
        <f>+B24+B25+B26</f>
        <v>1107270215939</v>
      </c>
      <c r="C23" s="26">
        <f>+C24+C25+C26</f>
        <v>1031132573000</v>
      </c>
      <c r="D23" s="26">
        <f>+D24+D25+D26</f>
        <v>1062066550850</v>
      </c>
      <c r="E23" s="26">
        <f>+E24+E25+E26</f>
        <v>1093928547075.5001</v>
      </c>
      <c r="F23" s="26">
        <f>+F24+F25+F26</f>
        <v>1126746399919.5342</v>
      </c>
      <c r="G23" s="26">
        <f>+G24+G25+G26</f>
        <v>1160548791887.1204</v>
      </c>
      <c r="H23" s="26">
        <f>+H24+H25+H26</f>
        <v>1195365255593.7339</v>
      </c>
      <c r="I23" s="26">
        <f>+I24+I25+I26</f>
        <v>1231226213251.5461</v>
      </c>
      <c r="J23" s="26">
        <f>+J24+J25+J26</f>
        <v>1268163000429.0925</v>
      </c>
      <c r="K23" s="26">
        <f>+K24+K25+K26</f>
        <v>1306207889761.9653</v>
      </c>
      <c r="L23" s="26">
        <f>+L24+L25+L26</f>
        <v>1345127324530.0459</v>
      </c>
      <c r="M23" s="26">
        <f>+M24+M25+M26</f>
        <v>1385481144135.9475</v>
      </c>
    </row>
    <row r="24" spans="1:13" x14ac:dyDescent="0.25">
      <c r="A24" s="25" t="s">
        <v>18</v>
      </c>
      <c r="B24" s="24">
        <f>+'[4]Libro MFMP (2) Megaobras'!$F$33</f>
        <v>664309728952</v>
      </c>
      <c r="C24" s="24">
        <v>681420165000</v>
      </c>
      <c r="D24" s="30">
        <v>701862770610</v>
      </c>
      <c r="E24" s="30">
        <v>722918653428.30005</v>
      </c>
      <c r="F24" s="30">
        <v>744606209462.91821</v>
      </c>
      <c r="G24" s="30">
        <v>766944395716.80591</v>
      </c>
      <c r="H24" s="30">
        <v>789952727538.30994</v>
      </c>
      <c r="I24" s="30">
        <v>813651309354.45935</v>
      </c>
      <c r="J24" s="30">
        <v>838060849415.09314</v>
      </c>
      <c r="K24" s="30">
        <v>863202674217.54602</v>
      </c>
      <c r="L24" s="30">
        <v>889098754364.07227</v>
      </c>
      <c r="M24" s="30">
        <v>915771716864.99451</v>
      </c>
    </row>
    <row r="25" spans="1:13" x14ac:dyDescent="0.25">
      <c r="A25" s="29" t="s">
        <v>17</v>
      </c>
      <c r="B25" s="28">
        <f>+'[4]Libro MFMP (2) Megaobras'!$F$34</f>
        <v>371441812231</v>
      </c>
      <c r="C25" s="27">
        <v>275243541000</v>
      </c>
      <c r="D25" s="27">
        <v>283500847230</v>
      </c>
      <c r="E25" s="27">
        <v>292005872646.90002</v>
      </c>
      <c r="F25" s="27">
        <v>300766048826.30701</v>
      </c>
      <c r="G25" s="27">
        <v>309789030291.09625</v>
      </c>
      <c r="H25" s="27">
        <v>319082701199.82916</v>
      </c>
      <c r="I25" s="27">
        <v>328655182235.82404</v>
      </c>
      <c r="J25" s="27">
        <v>338514837702.8988</v>
      </c>
      <c r="K25" s="27">
        <v>348670282833.98584</v>
      </c>
      <c r="L25" s="27">
        <v>358863589474.22711</v>
      </c>
      <c r="M25" s="27">
        <v>369629497158.45392</v>
      </c>
    </row>
    <row r="26" spans="1:13" x14ac:dyDescent="0.25">
      <c r="A26" s="29" t="s">
        <v>16</v>
      </c>
      <c r="B26" s="28">
        <f>+'[4]Libro MFMP (2) Megaobras'!$F$35</f>
        <v>71518674756</v>
      </c>
      <c r="C26" s="27">
        <v>74468867000</v>
      </c>
      <c r="D26" s="27">
        <v>76702933010</v>
      </c>
      <c r="E26" s="27">
        <v>79004021000.300003</v>
      </c>
      <c r="F26" s="27">
        <v>81374141630.309006</v>
      </c>
      <c r="G26" s="27">
        <v>83815365879.218262</v>
      </c>
      <c r="H26" s="27">
        <v>86329826855.594818</v>
      </c>
      <c r="I26" s="27">
        <v>88919721661.262665</v>
      </c>
      <c r="J26" s="27">
        <v>91587313311.10054</v>
      </c>
      <c r="K26" s="27">
        <v>94334932710.433563</v>
      </c>
      <c r="L26" s="27">
        <v>97164980691.746582</v>
      </c>
      <c r="M26" s="27">
        <v>100079930112.49898</v>
      </c>
    </row>
    <row r="27" spans="1:13" x14ac:dyDescent="0.25">
      <c r="A27" s="26" t="s">
        <v>15</v>
      </c>
      <c r="B27" s="26">
        <f>+B28+B29+B31</f>
        <v>16912686573.844284</v>
      </c>
      <c r="C27" s="26">
        <f>+C28+C29+C31</f>
        <v>15418372000</v>
      </c>
      <c r="D27" s="26">
        <f>+D28+D29+D31</f>
        <v>14024439826.868</v>
      </c>
      <c r="E27" s="26">
        <f>+E28+E29+E31</f>
        <v>14450994343.211399</v>
      </c>
      <c r="F27" s="26">
        <f>+F28+F29+F31</f>
        <v>14890641122.181971</v>
      </c>
      <c r="G27" s="26">
        <f>+G28+G29+G31</f>
        <v>15343787572.455372</v>
      </c>
      <c r="H27" s="26">
        <f>+H28+H29+H31</f>
        <v>15810854171.067368</v>
      </c>
      <c r="I27" s="26">
        <f>+I28+I29+I31</f>
        <v>16292275615.209641</v>
      </c>
      <c r="J27" s="26">
        <f>+J28+J29+J31</f>
        <v>16788496227.626699</v>
      </c>
      <c r="K27" s="26">
        <f>+K28+K29+K31</f>
        <v>17299984376.114304</v>
      </c>
      <c r="L27" s="26">
        <f>+L28+L29+L31</f>
        <v>17816388726.154072</v>
      </c>
      <c r="M27" s="26">
        <f>+M28+M29+M31</f>
        <v>18335262299.207119</v>
      </c>
    </row>
    <row r="28" spans="1:13" x14ac:dyDescent="0.25">
      <c r="A28" s="25" t="s">
        <v>14</v>
      </c>
      <c r="B28" s="24">
        <f>+'[4]bce. fiscal depurado (2)'!$H$161</f>
        <v>16332403573.844284</v>
      </c>
      <c r="C28" s="24">
        <v>14819680000</v>
      </c>
      <c r="D28" s="24">
        <v>13407817066.868</v>
      </c>
      <c r="E28" s="24">
        <v>13815902900.4114</v>
      </c>
      <c r="F28" s="24">
        <v>14236526936.097971</v>
      </c>
      <c r="G28" s="24">
        <v>14670079960.788851</v>
      </c>
      <c r="H28" s="24">
        <v>15116965331.050852</v>
      </c>
      <c r="I28" s="24">
        <v>15577600109.99263</v>
      </c>
      <c r="J28" s="24">
        <v>16052410457.253178</v>
      </c>
      <c r="K28" s="24">
        <v>16541846032.629576</v>
      </c>
      <c r="L28" s="24">
        <v>17035536232.364801</v>
      </c>
      <c r="M28" s="24">
        <v>17531014230.604172</v>
      </c>
    </row>
    <row r="29" spans="1:13" x14ac:dyDescent="0.25">
      <c r="A29" s="25" t="s">
        <v>13</v>
      </c>
      <c r="B29" s="24">
        <f>+'[4]bce. fiscal depurado (2)'!$I$162</f>
        <v>580283000</v>
      </c>
      <c r="C29" s="24">
        <v>597692000</v>
      </c>
      <c r="D29" s="24">
        <v>615622760</v>
      </c>
      <c r="E29" s="24">
        <v>634091442.80000007</v>
      </c>
      <c r="F29" s="24">
        <v>653114186.08400011</v>
      </c>
      <c r="G29" s="24">
        <v>672707611.66652012</v>
      </c>
      <c r="H29" s="24">
        <v>692888840.01651573</v>
      </c>
      <c r="I29" s="24">
        <v>713675505.21701121</v>
      </c>
      <c r="J29" s="24">
        <v>735085770.37352157</v>
      </c>
      <c r="K29" s="24">
        <v>757138343.48472726</v>
      </c>
      <c r="L29" s="24">
        <v>779852493.78926909</v>
      </c>
      <c r="M29" s="24">
        <v>803248068.60294724</v>
      </c>
    </row>
    <row r="30" spans="1:13" x14ac:dyDescent="0.25">
      <c r="A30" s="25" t="s">
        <v>12</v>
      </c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ht="16.5" thickBot="1" x14ac:dyDescent="0.3">
      <c r="A31" s="22" t="s">
        <v>11</v>
      </c>
      <c r="B31" s="21"/>
      <c r="C31" s="21">
        <v>1000000</v>
      </c>
      <c r="D31" s="21">
        <v>1000000</v>
      </c>
      <c r="E31" s="21">
        <v>1000000</v>
      </c>
      <c r="F31" s="21">
        <v>1000000</v>
      </c>
      <c r="G31" s="21">
        <v>1000000</v>
      </c>
      <c r="H31" s="21">
        <v>1000000</v>
      </c>
      <c r="I31" s="21">
        <v>1000000</v>
      </c>
      <c r="J31" s="21">
        <v>1000000</v>
      </c>
      <c r="K31" s="21">
        <v>1000000</v>
      </c>
      <c r="L31" s="21">
        <v>1000000</v>
      </c>
      <c r="M31" s="21">
        <v>1000000</v>
      </c>
    </row>
    <row r="32" spans="1:13" ht="16.5" thickTop="1" x14ac:dyDescent="0.25">
      <c r="A32" s="23"/>
      <c r="B32" s="42"/>
      <c r="C32" s="23"/>
      <c r="D32" s="23"/>
      <c r="E32" s="30"/>
      <c r="F32" s="23"/>
      <c r="G32" s="23"/>
      <c r="H32" s="23"/>
      <c r="I32" s="23"/>
      <c r="J32" s="23"/>
      <c r="K32" s="23"/>
      <c r="L32" s="23"/>
      <c r="M32" s="23"/>
    </row>
    <row r="33" spans="1:13" ht="16.5" thickBot="1" x14ac:dyDescent="0.3">
      <c r="A33" s="20" t="s">
        <v>10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ht="16.5" thickTop="1" x14ac:dyDescent="0.25">
      <c r="A34" s="45" t="s">
        <v>9</v>
      </c>
      <c r="B34" s="45">
        <v>2013</v>
      </c>
      <c r="C34" s="45">
        <v>2014</v>
      </c>
      <c r="D34" s="45">
        <v>2015</v>
      </c>
      <c r="E34" s="45">
        <v>2016</v>
      </c>
      <c r="F34" s="45">
        <v>2017</v>
      </c>
      <c r="G34" s="45">
        <v>2018</v>
      </c>
      <c r="H34" s="45">
        <v>2019</v>
      </c>
      <c r="I34" s="45">
        <v>2020</v>
      </c>
      <c r="J34" s="45">
        <v>2021</v>
      </c>
      <c r="K34" s="45">
        <v>2022</v>
      </c>
      <c r="L34" s="45">
        <v>2023</v>
      </c>
      <c r="M34" s="45">
        <v>2024</v>
      </c>
    </row>
    <row r="35" spans="1:13" ht="16.5" thickBot="1" x14ac:dyDescent="0.3">
      <c r="A35" s="46"/>
      <c r="B35" s="46"/>
      <c r="C35" s="46">
        <v>2014</v>
      </c>
      <c r="D35" s="46">
        <v>2015</v>
      </c>
      <c r="E35" s="46">
        <v>2016</v>
      </c>
      <c r="F35" s="46">
        <v>2017</v>
      </c>
      <c r="G35" s="46">
        <v>2018</v>
      </c>
      <c r="H35" s="46">
        <v>2019</v>
      </c>
      <c r="I35" s="46">
        <v>2020</v>
      </c>
      <c r="J35" s="46">
        <v>2021</v>
      </c>
      <c r="K35" s="46">
        <v>2022</v>
      </c>
      <c r="L35" s="46">
        <v>2023</v>
      </c>
      <c r="M35" s="46">
        <v>2024</v>
      </c>
    </row>
    <row r="36" spans="1:13" ht="17.25" thickTop="1" thickBot="1" x14ac:dyDescent="0.3">
      <c r="A36" s="47" t="s">
        <v>39</v>
      </c>
      <c r="B36" s="48">
        <f>+B37+B42+B43</f>
        <v>2291652668653.5498</v>
      </c>
      <c r="C36" s="48">
        <f t="shared" ref="C36:M36" si="0">+C37+C42+C43</f>
        <v>2156785502867.48</v>
      </c>
      <c r="D36" s="48">
        <f t="shared" si="0"/>
        <v>2175250411347.8042</v>
      </c>
      <c r="E36" s="48">
        <f t="shared" si="0"/>
        <v>2200972914232.959</v>
      </c>
      <c r="F36" s="48">
        <f t="shared" si="0"/>
        <v>2284892796261.1387</v>
      </c>
      <c r="G36" s="48">
        <f t="shared" si="0"/>
        <v>2357955967566.6074</v>
      </c>
      <c r="H36" s="48">
        <f t="shared" si="0"/>
        <v>2500649057804.5249</v>
      </c>
      <c r="I36" s="48">
        <f t="shared" si="0"/>
        <v>2591343597739.3975</v>
      </c>
      <c r="J36" s="48">
        <f t="shared" si="0"/>
        <v>2688242089131.9458</v>
      </c>
      <c r="K36" s="48">
        <f t="shared" si="0"/>
        <v>2811244715258.9023</v>
      </c>
      <c r="L36" s="48">
        <f t="shared" si="0"/>
        <v>2923551889488.3638</v>
      </c>
      <c r="M36" s="48">
        <f t="shared" si="0"/>
        <v>3034449147543.6074</v>
      </c>
    </row>
    <row r="37" spans="1:13" ht="17.25" thickTop="1" thickBot="1" x14ac:dyDescent="0.3">
      <c r="A37" s="43" t="s">
        <v>8</v>
      </c>
      <c r="B37" s="44">
        <f>+B38+B39+B40+B41</f>
        <v>628932792211.50928</v>
      </c>
      <c r="C37" s="44">
        <f>+C38+C39+C40+C41</f>
        <v>453639943615.47937</v>
      </c>
      <c r="D37" s="44">
        <f>+D38+D39+D40+D41</f>
        <v>472471201977.52246</v>
      </c>
      <c r="E37" s="44">
        <f>+E38+E39+E40+E41</f>
        <v>487773151626.91174</v>
      </c>
      <c r="F37" s="44">
        <f>+F38+F39+F40+F41</f>
        <v>511010999306.59637</v>
      </c>
      <c r="G37" s="44">
        <f>+G38+G39+G40+G41</f>
        <v>534760489526.05066</v>
      </c>
      <c r="H37" s="44">
        <f>+H38+H39+H40+H41</f>
        <v>562354834617.10999</v>
      </c>
      <c r="I37" s="44">
        <f>+I38+I39+I40+I41</f>
        <v>585925765933.25586</v>
      </c>
      <c r="J37" s="44">
        <f>+J38+J39+J40+J41</f>
        <v>610890695974.30457</v>
      </c>
      <c r="K37" s="44">
        <f>+K38+K39+K40+K41</f>
        <v>640963886657.52576</v>
      </c>
      <c r="L37" s="44">
        <f>+L38+L39+L40+L41</f>
        <v>670838572075.39124</v>
      </c>
      <c r="M37" s="44">
        <f>+M38+M39+M40+M41</f>
        <v>699106932300.13306</v>
      </c>
    </row>
    <row r="38" spans="1:13" s="2" customFormat="1" ht="17.25" thickTop="1" x14ac:dyDescent="0.3">
      <c r="A38" s="19" t="s">
        <v>7</v>
      </c>
      <c r="B38" s="18">
        <f>+'[5]2014-2024 (Gastos)'!$B$8</f>
        <v>212410115218</v>
      </c>
      <c r="C38" s="17">
        <f>+'[5]2014-2024 (Gastos)'!C8</f>
        <v>225846947748.70605</v>
      </c>
      <c r="D38" s="17">
        <f>+'[5]2014-2024 (Gastos)'!D8</f>
        <v>237041538208.06219</v>
      </c>
      <c r="E38" s="17">
        <f>+'[5]2014-2024 (Gastos)'!E8</f>
        <v>248792458802.09875</v>
      </c>
      <c r="F38" s="17">
        <f>+'[5]2014-2024 (Gastos)'!F8</f>
        <v>261127405388.68329</v>
      </c>
      <c r="G38" s="17">
        <f>+'[5]2014-2024 (Gastos)'!G8</f>
        <v>274075454252.42227</v>
      </c>
      <c r="H38" s="17">
        <f>+'[5]2014-2024 (Gastos)'!H8</f>
        <v>287667130965.14514</v>
      </c>
      <c r="I38" s="17">
        <f>+'[5]2014-2024 (Gastos)'!I8</f>
        <v>301937087627.88403</v>
      </c>
      <c r="J38" s="17">
        <f>+'[5]2014-2024 (Gastos)'!J8</f>
        <v>316911154054.53699</v>
      </c>
      <c r="K38" s="17">
        <f>+'[5]2014-2024 (Gastos)'!K8</f>
        <v>332632466911.7038</v>
      </c>
      <c r="L38" s="17">
        <f>+'[5]2014-2024 (Gastos)'!L8</f>
        <v>349135503946.73376</v>
      </c>
      <c r="M38" s="17">
        <f>+'[5]2014-2024 (Gastos)'!M8</f>
        <v>366459196559.78528</v>
      </c>
    </row>
    <row r="39" spans="1:13" s="2" customFormat="1" ht="16.5" x14ac:dyDescent="0.3">
      <c r="A39" s="16" t="s">
        <v>6</v>
      </c>
      <c r="B39" s="15">
        <f>+'[6]Sin alumbrado'!$E$93</f>
        <v>47025931663</v>
      </c>
      <c r="C39" s="14">
        <f>+'[5]2014-2024 (Gastos)'!C12</f>
        <v>45416992170.503265</v>
      </c>
      <c r="D39" s="14">
        <f>+'[5]2014-2024 (Gastos)'!D12</f>
        <v>45055201091.088226</v>
      </c>
      <c r="E39" s="14">
        <f>+'[5]2014-2024 (Gastos)'!E12</f>
        <v>45886992296.482948</v>
      </c>
      <c r="F39" s="14">
        <f>+'[5]2014-2024 (Gastos)'!F12</f>
        <v>47278602674.445702</v>
      </c>
      <c r="G39" s="14">
        <f>+'[5]2014-2024 (Gastos)'!G12</f>
        <v>49252272394.481201</v>
      </c>
      <c r="H39" s="14">
        <f>+'[5]2014-2024 (Gastos)'!H12</f>
        <v>51062279909.100876</v>
      </c>
      <c r="I39" s="14">
        <f>+'[5]2014-2024 (Gastos)'!I12</f>
        <v>51690613656.441895</v>
      </c>
      <c r="J39" s="14">
        <f>+'[5]2014-2024 (Gastos)'!J12</f>
        <v>53258103387.025536</v>
      </c>
      <c r="K39" s="14">
        <f>+'[5]2014-2024 (Gastos)'!K12</f>
        <v>55488441361.650223</v>
      </c>
      <c r="L39" s="14">
        <f>+'[5]2014-2024 (Gastos)'!L12</f>
        <v>57528349821.85083</v>
      </c>
      <c r="M39" s="14">
        <f>+'[5]2014-2024 (Gastos)'!M12</f>
        <v>58220798318.632034</v>
      </c>
    </row>
    <row r="40" spans="1:13" s="2" customFormat="1" ht="16.5" x14ac:dyDescent="0.3">
      <c r="A40" s="16" t="s">
        <v>5</v>
      </c>
      <c r="B40" s="15">
        <f>+'[6]Sin alumbrado'!$E$94</f>
        <v>319480216139.95221</v>
      </c>
      <c r="C40" s="14">
        <f>+'[5]2014-2024 (Gastos)'!C18</f>
        <v>132584757818.25</v>
      </c>
      <c r="D40" s="14">
        <f>+'[5]2014-2024 (Gastos)'!D18</f>
        <v>139768116544.19598</v>
      </c>
      <c r="E40" s="14">
        <f>+'[5]2014-2024 (Gastos)'!E18</f>
        <v>140829085127.4119</v>
      </c>
      <c r="F40" s="14">
        <f>+'[5]2014-2024 (Gastos)'!F18</f>
        <v>148625354553.66925</v>
      </c>
      <c r="G40" s="14">
        <f>+'[5]2014-2024 (Gastos)'!G18</f>
        <v>155679300120.45996</v>
      </c>
      <c r="H40" s="14">
        <f>+'[5]2014-2024 (Gastos)'!H18</f>
        <v>166037198284.31107</v>
      </c>
      <c r="I40" s="14">
        <f>+'[5]2014-2024 (Gastos)'!I18</f>
        <v>172811925669.63538</v>
      </c>
      <c r="J40" s="14">
        <f>+'[5]2014-2024 (Gastos)'!J18</f>
        <v>179271935289.20172</v>
      </c>
      <c r="K40" s="14">
        <f>+'[5]2014-2024 (Gastos)'!K18</f>
        <v>189362270942.6828</v>
      </c>
      <c r="L40" s="14">
        <f>+'[5]2014-2024 (Gastos)'!L18</f>
        <v>198633722006.1012</v>
      </c>
      <c r="M40" s="14">
        <f>+'[5]2014-2024 (Gastos)'!M18</f>
        <v>206753988343.26346</v>
      </c>
    </row>
    <row r="41" spans="1:13" s="2" customFormat="1" ht="17.25" thickBot="1" x14ac:dyDescent="0.35">
      <c r="A41" s="13" t="s">
        <v>4</v>
      </c>
      <c r="B41" s="12">
        <f>+'[6]Sin alumbrado'!$E$95</f>
        <v>50016529190.557144</v>
      </c>
      <c r="C41" s="4">
        <f>+'[5]2014-2024 (Gastos)'!C25</f>
        <v>49791245878.020004</v>
      </c>
      <c r="D41" s="4">
        <f>+'[5]2014-2024 (Gastos)'!D25</f>
        <v>50606346134.176094</v>
      </c>
      <c r="E41" s="4">
        <f>+'[5]2014-2024 (Gastos)'!E25</f>
        <v>52264615400.918091</v>
      </c>
      <c r="F41" s="4">
        <f>+'[5]2014-2024 (Gastos)'!F25</f>
        <v>53979636689.798172</v>
      </c>
      <c r="G41" s="4">
        <f>+'[5]2014-2024 (Gastos)'!G25</f>
        <v>55753462758.687286</v>
      </c>
      <c r="H41" s="4">
        <f>+'[5]2014-2024 (Gastos)'!H25</f>
        <v>57588225458.552849</v>
      </c>
      <c r="I41" s="4">
        <f>+'[5]2014-2024 (Gastos)'!I25</f>
        <v>59486138979.294609</v>
      </c>
      <c r="J41" s="4">
        <f>+'[5]2014-2024 (Gastos)'!J25</f>
        <v>61449503243.54039</v>
      </c>
      <c r="K41" s="4">
        <f>+'[5]2014-2024 (Gastos)'!K25</f>
        <v>63480707441.488884</v>
      </c>
      <c r="L41" s="4">
        <f>+'[5]2014-2024 (Gastos)'!L25</f>
        <v>65540996300.705421</v>
      </c>
      <c r="M41" s="4">
        <f>+'[5]2014-2024 (Gastos)'!M25</f>
        <v>67672949078.452232</v>
      </c>
    </row>
    <row r="42" spans="1:13" ht="17.25" thickTop="1" x14ac:dyDescent="0.3">
      <c r="A42" s="11" t="s">
        <v>3</v>
      </c>
      <c r="B42" s="9">
        <f>+'[4]bce. fiscal depurado (2)'!$G$225</f>
        <v>25121362205</v>
      </c>
      <c r="C42" s="9">
        <v>27824615000</v>
      </c>
      <c r="D42" s="9">
        <v>23036891756</v>
      </c>
      <c r="E42" s="9">
        <v>17211119625</v>
      </c>
      <c r="F42" s="9">
        <v>11386754493</v>
      </c>
      <c r="G42" s="9">
        <v>5563821361</v>
      </c>
      <c r="H42" s="9">
        <v>9224000</v>
      </c>
      <c r="I42" s="9">
        <v>7176000</v>
      </c>
      <c r="J42" s="9">
        <v>4846000</v>
      </c>
      <c r="K42" s="9">
        <v>2204000</v>
      </c>
      <c r="L42" s="9">
        <v>0</v>
      </c>
      <c r="M42" s="9">
        <v>0</v>
      </c>
    </row>
    <row r="43" spans="1:13" s="2" customFormat="1" ht="16.5" x14ac:dyDescent="0.3">
      <c r="A43" s="11" t="s">
        <v>2</v>
      </c>
      <c r="B43" s="9">
        <f>+B44+B45</f>
        <v>1637598514237.0408</v>
      </c>
      <c r="C43" s="10">
        <f>+C44+C45</f>
        <v>1675320944252.0005</v>
      </c>
      <c r="D43" s="10">
        <f>+D44+D45</f>
        <v>1679742317614.2817</v>
      </c>
      <c r="E43" s="10">
        <f>+E44+E45</f>
        <v>1695988642981.0471</v>
      </c>
      <c r="F43" s="10">
        <f>+F44+F45</f>
        <v>1762495042461.5425</v>
      </c>
      <c r="G43" s="10">
        <f>+G44+G45</f>
        <v>1817631656679.5566</v>
      </c>
      <c r="H43" s="10">
        <f>+H44+H45</f>
        <v>1938284999187.4148</v>
      </c>
      <c r="I43" s="10">
        <f>+I44+I45</f>
        <v>2005410655806.1414</v>
      </c>
      <c r="J43" s="9">
        <f>+J44+J45</f>
        <v>2077346547157.6411</v>
      </c>
      <c r="K43" s="10">
        <f>+K44+K45</f>
        <v>2170278624601.3767</v>
      </c>
      <c r="L43" s="10">
        <f>+L44+L45</f>
        <v>2252713317412.9727</v>
      </c>
      <c r="M43" s="9">
        <f>+M44+M45</f>
        <v>2335342215243.4746</v>
      </c>
    </row>
    <row r="44" spans="1:13" s="2" customFormat="1" ht="16.5" x14ac:dyDescent="0.3">
      <c r="A44" s="8" t="s">
        <v>1</v>
      </c>
      <c r="B44" s="6">
        <f>+'[3]Sin CVC'!$E$32</f>
        <v>202377088761</v>
      </c>
      <c r="C44" s="6">
        <f>+'[1]Escenario MFMP Ajustado Ag- 26 '!$O$93+'[2]Inversion Saneamiento'!$D$6+'[2]Inversion Saneamiento'!$D$7+'[2]Inversion Saneamiento'!$D$8</f>
        <v>190495204560</v>
      </c>
      <c r="D44" s="6">
        <f>+'[1]Escenario MFMP Ajustado Ag- 26 '!$S$93+'[2]Inversion Saneamiento'!$E$6+'[2]Inversion Saneamiento'!$E$7+'[2]Inversion Saneamiento'!$E$8</f>
        <v>228529899746</v>
      </c>
      <c r="E44" s="6">
        <f>+'[1]Escenario MFMP Ajustado Ag- 26 '!$W$93+'[2]Inversion Saneamiento'!$F$6+'[2]Inversion Saneamiento'!$F$7+'[2]Inversion Saneamiento'!$F$8</f>
        <v>257580227167.79999</v>
      </c>
      <c r="F44" s="6">
        <f>+'[1]Escenario MFMP Ajustado Ag- 26 '!$AA$93+'[2]Inversion Saneamiento'!$G$6+'[2]Inversion Saneamiento'!$G$7+'[2]Inversion Saneamiento'!$G$8</f>
        <v>293502001485.08398</v>
      </c>
      <c r="G44" s="6">
        <f>+'[1]Escenario MFMP Ajustado Ag- 26 '!$AE$93+'[2]Inversion Saneamiento'!$H$7+'[2]Inversion Saneamiento'!$H$6+'[2]Inversion Saneamiento'!$H$8</f>
        <v>322374079349.26648</v>
      </c>
      <c r="H44" s="6">
        <f>+'[1]Escenario MFMP Ajustado Ag- 26 '!$AI$93+'[2]Inversion Saneamiento'!$I$6+'[2]Inversion Saneamiento'!$I$7+'[2]Inversion Saneamiento'!$I$8+45774658387.6</f>
        <v>395285723143.59149</v>
      </c>
      <c r="I44" s="7">
        <f>+'[1]Escenario MFMP Ajustado Ag- 26 '!$AM$93+'[2]Inversion Saneamiento'!$J$6+'[2]Inversion Saneamiento'!$J$7+'[2]Inversion Saneamiento'!$J$8+47147832139</f>
        <v>417783250977.84357</v>
      </c>
      <c r="J44" s="6">
        <f>+'[1]Escenario MFMP Ajustado Ag- 26 '!$AQ$93+'[2]Inversion Saneamiento'!$K$6+'[2]Inversion Saneamiento'!$K$7+'[2]Inversion Saneamiento'!$K$8+48426992103</f>
        <v>440939828567.8089</v>
      </c>
      <c r="K44" s="6">
        <f>+'[1]Escenario MFMP Ajustado Ag- 26 '!$AU$93+'[2]Inversion Saneamiento'!$L$6+'[2]Inversion Saneamiento'!$L$7+'[2]Inversion Saneamiento'!$L$8+49878333136.5</f>
        <v>480129719364.53314</v>
      </c>
      <c r="L44" s="6">
        <f>+'[1]Escenario MFMP Ajustado Ag- 26 '!$AY$93+'[2]Inversion Saneamiento'!$M$6+'[2]Inversion Saneamiento'!$M$7+'[2]Inversion Saneamiento'!$M$8+51615725815.18-280000000</f>
        <v>510304224306.59412</v>
      </c>
      <c r="M44" s="6">
        <f>+'[1]Escenario MFMP Ajustado Ag- 26 '!$BC$93+'[2]Inversion Saneamiento'!$N$6+'[2]Inversion Saneamiento'!$N$7+'[2]Inversion Saneamiento'!$N$8+53260352234</f>
        <v>538977635373.401</v>
      </c>
    </row>
    <row r="45" spans="1:13" s="2" customFormat="1" ht="17.25" thickBot="1" x14ac:dyDescent="0.35">
      <c r="A45" s="5" t="s">
        <v>0</v>
      </c>
      <c r="B45" s="4">
        <f>+'[3]Sin CVC'!$E$33</f>
        <v>1435221425476.0408</v>
      </c>
      <c r="C45" s="4">
        <f>+'[2]Inversion Saneamiento'!$D$4+'[2]Inversion Saneamiento'!$D$5+'[2]Inversion Saneamiento'!$D$9+'[2]Inversion Saneamiento'!$D$10+'[2]Inversion Saneamiento'!$D$11+'[1]Escenario MFMP Ajustado Ag- 26 '!$Q$93</f>
        <v>1484825739692.0005</v>
      </c>
      <c r="D45" s="4">
        <f>+'[1]Escenario MFMP Ajustado Ag- 26 '!$U$93+'[2]Inversion Saneamiento'!$E$4+'[2]Inversion Saneamiento'!$E$5+'[2]Inversion Saneamiento'!$E$9+'[2]Inversion Saneamiento'!$E$10+'[2]Inversion Saneamiento'!$E$11</f>
        <v>1451212417868.2817</v>
      </c>
      <c r="E45" s="4">
        <f>+'[1]Escenario MFMP Ajustado Ag- 26 '!$Y$93+'[2]Inversion Saneamiento'!$F$4+'[2]Inversion Saneamiento'!$F$5+'[2]Inversion Saneamiento'!$F$9+'[2]Inversion Saneamiento'!$F$10+'[2]Inversion Saneamiento'!$F$11</f>
        <v>1438408415813.2471</v>
      </c>
      <c r="F45" s="4">
        <f>+'[1]Escenario MFMP Ajustado Ag- 26 '!$AC$93+'[2]Inversion Saneamiento'!$G$4+'[2]Inversion Saneamiento'!$G$5+'[2]Inversion Saneamiento'!$G$9+'[2]Inversion Saneamiento'!$G$10+'[2]Inversion Saneamiento'!$G$11</f>
        <v>1468993040976.4585</v>
      </c>
      <c r="G45" s="4">
        <f>+'[1]Escenario MFMP Ajustado Ag- 26 '!$AG$93+'[2]Inversion Saneamiento'!$H$4+'[2]Inversion Saneamiento'!$H$5+'[2]Inversion Saneamiento'!$H$9+'[2]Inversion Saneamiento'!$H$10+'[2]Inversion Saneamiento'!$H$11</f>
        <v>1495257577330.29</v>
      </c>
      <c r="H45" s="4">
        <f>+'[1]Escenario MFMP Ajustado Ag- 26 '!$AK$93+'[2]Inversion Saneamiento'!$I$4+'[2]Inversion Saneamiento'!$I$5+'[2]Inversion Saneamiento'!$I$9+'[2]Inversion Saneamiento'!$I$10+'[2]Inversion Saneamiento'!$I$11</f>
        <v>1542999276043.8232</v>
      </c>
      <c r="I45" s="4">
        <f>+'[1]Escenario MFMP Ajustado Ag- 26 '!$AO$93+'[2]Inversion Saneamiento'!$J$4+'[2]Inversion Saneamiento'!$J$5+'[2]Inversion Saneamiento'!$J$9+'[2]Inversion Saneamiento'!$J$10+'[2]Inversion Saneamiento'!$J$11</f>
        <v>1587627404828.2979</v>
      </c>
      <c r="J45" s="4">
        <f>+'[1]Escenario MFMP Ajustado Ag- 26 '!$AS$93+'[2]Inversion Saneamiento'!$K$4+'[2]Inversion Saneamiento'!$K$5+'[2]Inversion Saneamiento'!$K$9+'[2]Inversion Saneamiento'!$K$10+'[2]Inversion Saneamiento'!$K$11</f>
        <v>1636406718589.8323</v>
      </c>
      <c r="K45" s="4">
        <f>+'[1]Escenario MFMP Ajustado Ag- 26 '!$AW$93+'[2]Inversion Saneamiento'!$L$4+'[2]Inversion Saneamiento'!$L$5+'[2]Inversion Saneamiento'!$L$9+'[2]Inversion Saneamiento'!$L$10+'[2]Inversion Saneamiento'!$L$11</f>
        <v>1690148905236.8435</v>
      </c>
      <c r="L45" s="4">
        <f>+'[1]Escenario MFMP Ajustado Ag- 26 '!$BA$93+'[2]Inversion Saneamiento'!$M$4+'[2]Inversion Saneamiento'!$M$5+'[2]Inversion Saneamiento'!$M$9+'[2]Inversion Saneamiento'!$M$10+'[2]Inversion Saneamiento'!$M$11</f>
        <v>1742409093106.3787</v>
      </c>
      <c r="M45" s="4">
        <f>+'[1]Escenario MFMP Ajustado Ag- 26 '!$BE$93+'[2]Inversion Saneamiento'!$N$4+'[2]Inversion Saneamiento'!$N$5+'[2]Inversion Saneamiento'!$N$9+'[2]Inversion Saneamiento'!$N$10+'[2]Inversion Saneamiento'!$N$11</f>
        <v>1796364579870.0735</v>
      </c>
    </row>
    <row r="46" spans="1:13" ht="16.5" thickTop="1" x14ac:dyDescent="0.25"/>
    <row r="47" spans="1:13" s="2" customFormat="1" x14ac:dyDescent="0.25">
      <c r="A47" s="1"/>
      <c r="B47" s="3"/>
      <c r="C47" s="3"/>
      <c r="D47" s="1"/>
      <c r="F47" s="1"/>
      <c r="G47" s="1"/>
      <c r="H47" s="1"/>
      <c r="I47" s="1"/>
      <c r="J47" s="1"/>
      <c r="K47" s="1"/>
      <c r="L47" s="1"/>
      <c r="M47" s="1"/>
    </row>
  </sheetData>
  <mergeCells count="18">
    <mergeCell ref="A1:M1"/>
    <mergeCell ref="A2:M2"/>
    <mergeCell ref="A3:M3"/>
    <mergeCell ref="A4:M4"/>
    <mergeCell ref="A34:A35"/>
    <mergeCell ref="B34:B35"/>
    <mergeCell ref="C34:C35"/>
    <mergeCell ref="D34:D35"/>
    <mergeCell ref="E34:E35"/>
    <mergeCell ref="F34:F35"/>
    <mergeCell ref="A33:M33"/>
    <mergeCell ref="M34:M35"/>
    <mergeCell ref="G34:G35"/>
    <mergeCell ref="H34:H35"/>
    <mergeCell ref="I34:I35"/>
    <mergeCell ref="J34:J35"/>
    <mergeCell ref="K34:K35"/>
    <mergeCell ref="L34:L35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</cp:lastModifiedBy>
  <cp:lastPrinted>2013-10-30T18:05:27Z</cp:lastPrinted>
  <dcterms:created xsi:type="dcterms:W3CDTF">2013-10-30T17:28:40Z</dcterms:created>
  <dcterms:modified xsi:type="dcterms:W3CDTF">2013-10-30T18:58:03Z</dcterms:modified>
</cp:coreProperties>
</file>